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15540" windowHeight="14100" tabRatio="293" activeTab="0"/>
  </bookViews>
  <sheets>
    <sheet name="Prop" sheetId="1" r:id="rId1"/>
    <sheet name="A" sheetId="2" r:id="rId2"/>
  </sheets>
  <externalReferences>
    <externalReference r:id="rId5"/>
    <externalReference r:id="rId6"/>
  </externalReferences>
  <definedNames>
    <definedName name="alt_hyp">'A'!$B$13</definedName>
    <definedName name="base_p_value">'A'!$B$18</definedName>
    <definedName name="inf_count">'Prop'!$C$13</definedName>
    <definedName name="inf_mean">'Prop'!$C$11</definedName>
    <definedName name="margin_of_error">'Prop'!$C$15</definedName>
    <definedName name="margin_of_error_ok">'A'!$B$6</definedName>
    <definedName name="mean_diff">'[1]B'!$B$6</definedName>
    <definedName name="modified_proportion" localSheetId="1">'A'!$B$4</definedName>
    <definedName name="modified_proportion">'A'!$B$4</definedName>
    <definedName name="modified_proportion_ok">'A'!$B$5</definedName>
    <definedName name="modified_sample_size">'A'!$B$1</definedName>
    <definedName name="modified_successes">'A'!$B$2</definedName>
    <definedName name="mu_zero">'Prop'!$C$17</definedName>
    <definedName name="null_error_ok">'A'!$B$14</definedName>
    <definedName name="null_standard_error">'A'!$B$15</definedName>
    <definedName name="p_value" localSheetId="1">'A'!$B$19</definedName>
    <definedName name="p_value">'Prop'!$G$21</definedName>
    <definedName name="pop_correction">'A'!$B$10</definedName>
    <definedName name="pop_correction_ok">'A'!$B$9</definedName>
    <definedName name="sd_diff">'[1]B'!$B$7</definedName>
    <definedName name="significance">'Prop'!$C$22</definedName>
    <definedName name="standard_error">'Prop'!$C$14</definedName>
    <definedName name="t_star">'[1]B'!$B$9</definedName>
    <definedName name="use_base">'[2]D'!$B$13</definedName>
    <definedName name="use_wilson">'A'!$B$3</definedName>
    <definedName name="z_score">'A'!$B$8</definedName>
    <definedName name="z_score_ok">'A'!$B$7</definedName>
    <definedName name="z_stat">'A'!$B$16</definedName>
    <definedName name="z_stat_ok">'A'!$B$17</definedName>
  </definedNames>
  <calcPr fullCalcOnLoad="1"/>
</workbook>
</file>

<file path=xl/sharedStrings.xml><?xml version="1.0" encoding="utf-8"?>
<sst xmlns="http://schemas.openxmlformats.org/spreadsheetml/2006/main" count="53" uniqueCount="52">
  <si>
    <t>Check</t>
  </si>
  <si>
    <t>Z-Test of Proportions: One Population, One Yes/No (Categorical) Variable</t>
  </si>
  <si>
    <t>Sample Size</t>
  </si>
  <si>
    <t>Sample Size (n)</t>
  </si>
  <si>
    <t>Number of Successes (x)</t>
  </si>
  <si>
    <t>Sample Proportion (p-hat)</t>
  </si>
  <si>
    <t>Number Successes</t>
  </si>
  <si>
    <t>Sample Proportion</t>
  </si>
  <si>
    <t>Enter whichever two of the three (sample size, number of successes and proportion) below that you know for your sample, the other will be calculated.</t>
  </si>
  <si>
    <t>Confidence level:</t>
  </si>
  <si>
    <t>standard error</t>
  </si>
  <si>
    <t>modified_sample_size</t>
  </si>
  <si>
    <t>modified_successes</t>
  </si>
  <si>
    <t>margin of error</t>
  </si>
  <si>
    <t>use_wilson</t>
  </si>
  <si>
    <t>modified_proportion</t>
  </si>
  <si>
    <t>modified_proportion_ok</t>
  </si>
  <si>
    <t>margin_of_error_ok</t>
  </si>
  <si>
    <t>z_score</t>
  </si>
  <si>
    <t>z_score_ok</t>
  </si>
  <si>
    <t>Small Population Correction:</t>
  </si>
  <si>
    <t>Size of Population:</t>
  </si>
  <si>
    <t>pop_correction_ok</t>
  </si>
  <si>
    <t>pop_correction</t>
  </si>
  <si>
    <t>plus/minus</t>
  </si>
  <si>
    <t>or</t>
  </si>
  <si>
    <t>Between</t>
  </si>
  <si>
    <t xml:space="preserve">and </t>
  </si>
  <si>
    <t>Confidence interval for population proportion:</t>
  </si>
  <si>
    <t>Confidence Interval</t>
  </si>
  <si>
    <t>Hypothesis Testing</t>
  </si>
  <si>
    <t>significance level (alpha)</t>
  </si>
  <si>
    <t>p-zero (test population proportion)</t>
  </si>
  <si>
    <t>alt_hyp</t>
  </si>
  <si>
    <t>null_error_ok</t>
  </si>
  <si>
    <t>null_standard_error</t>
  </si>
  <si>
    <t>z_stat</t>
  </si>
  <si>
    <t>z_stat_ok</t>
  </si>
  <si>
    <t>z statistic (p-hat-p-zero)/null-s.e. :</t>
  </si>
  <si>
    <t>p-value:</t>
  </si>
  <si>
    <t>base_p_value</t>
  </si>
  <si>
    <t>p_value</t>
  </si>
  <si>
    <t>Check!</t>
  </si>
  <si>
    <t>Is your sample a simple random sample, or a reasonable approximation?</t>
  </si>
  <si>
    <t>Are you estimating the proportion of times some event occurs in independent trials?</t>
  </si>
  <si>
    <t xml:space="preserve"> # successes</t>
  </si>
  <si>
    <t xml:space="preserve"> # failures</t>
  </si>
  <si>
    <t xml:space="preserve"> Expected # successes</t>
  </si>
  <si>
    <t xml:space="preserve"> Expected # failures</t>
  </si>
  <si>
    <t>The Rule of 15's (C.I. version)  rule of thumb for normality assumption.</t>
  </si>
  <si>
    <t>The Rule of 15's (H.T. version)  rule of thumb for normality assumption.</t>
  </si>
  <si>
    <t>Leave this blank unless you know the size of the population and it is less than 10 times the size of your sample (very rare).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</si>
</sst>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00"/>
    <numFmt numFmtId="170" formatCode="0.0"/>
    <numFmt numFmtId="171" formatCode="0.000000"/>
    <numFmt numFmtId="172" formatCode="0.0000"/>
  </numFmts>
  <fonts count="21">
    <font>
      <sz val="10"/>
      <name val="Verdana"/>
      <family val="0"/>
    </font>
    <font>
      <b/>
      <sz val="10"/>
      <name val="Verdana"/>
      <family val="0"/>
    </font>
    <font>
      <i/>
      <sz val="10"/>
      <name val="Verdana"/>
      <family val="0"/>
    </font>
    <font>
      <b/>
      <i/>
      <sz val="10"/>
      <name val="Verdana"/>
      <family val="0"/>
    </font>
    <font>
      <b/>
      <sz val="18"/>
      <name val="Verdana"/>
      <family val="0"/>
    </font>
    <font>
      <b/>
      <sz val="12"/>
      <color indexed="17"/>
      <name val="Verdana"/>
      <family val="0"/>
    </font>
    <font>
      <sz val="10"/>
      <color indexed="17"/>
      <name val="Verdana"/>
      <family val="0"/>
    </font>
    <font>
      <b/>
      <sz val="10"/>
      <color indexed="16"/>
      <name val="Verdana"/>
      <family val="0"/>
    </font>
    <font>
      <b/>
      <sz val="12"/>
      <name val="Verdana"/>
      <family val="0"/>
    </font>
    <font>
      <sz val="12"/>
      <name val="Verdana"/>
      <family val="0"/>
    </font>
    <font>
      <b/>
      <sz val="12"/>
      <color indexed="57"/>
      <name val="Verdana"/>
      <family val="0"/>
    </font>
    <font>
      <sz val="12"/>
      <color indexed="8"/>
      <name val="Verdana"/>
      <family val="0"/>
    </font>
    <font>
      <sz val="12"/>
      <color indexed="16"/>
      <name val="Verdana"/>
      <family val="0"/>
    </font>
    <font>
      <b/>
      <sz val="12"/>
      <color indexed="8"/>
      <name val="Verdana"/>
      <family val="0"/>
    </font>
    <font>
      <sz val="8"/>
      <name val="Verdana"/>
      <family val="0"/>
    </font>
    <font>
      <sz val="10"/>
      <name val="Geneva"/>
      <family val="0"/>
    </font>
    <font>
      <u val="single"/>
      <sz val="10"/>
      <color indexed="12"/>
      <name val="Verdana"/>
      <family val="0"/>
    </font>
    <font>
      <u val="single"/>
      <sz val="10"/>
      <color indexed="36"/>
      <name val="Verdana"/>
      <family val="0"/>
    </font>
    <font>
      <b/>
      <sz val="10"/>
      <color indexed="10"/>
      <name val="Verdana"/>
      <family val="0"/>
    </font>
    <font>
      <b/>
      <sz val="12"/>
      <color indexed="10"/>
      <name val="Verdana"/>
      <family val="0"/>
    </font>
    <font>
      <sz val="9"/>
      <color indexed="10"/>
      <name val="Verdana"/>
      <family val="0"/>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1"/>
        <bgColor indexed="64"/>
      </patternFill>
    </fill>
  </fills>
  <borders count="25">
    <border>
      <left/>
      <right/>
      <top/>
      <bottom/>
      <diagonal/>
    </border>
    <border>
      <left style="medium"/>
      <right style="medium"/>
      <top style="medium"/>
      <bottom style="medium"/>
    </border>
    <border>
      <left style="medium"/>
      <right style="medium"/>
      <top style="medium"/>
      <bottom>
        <color indexed="63"/>
      </bottom>
    </border>
    <border>
      <left style="thin"/>
      <right>
        <color indexed="63"/>
      </right>
      <top style="thin"/>
      <bottom style="thin"/>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ashed"/>
      <right style="dashed"/>
      <top>
        <color indexed="63"/>
      </top>
      <bottom style="dash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92">
    <xf numFmtId="0" fontId="0" fillId="0" borderId="0" xfId="0" applyAlignment="1">
      <alignment/>
    </xf>
    <xf numFmtId="10" fontId="9" fillId="2" borderId="1" xfId="0" applyNumberFormat="1" applyFont="1" applyFill="1" applyBorder="1" applyAlignment="1" applyProtection="1">
      <alignment/>
      <protection locked="0"/>
    </xf>
    <xf numFmtId="10" fontId="9" fillId="2" borderId="2" xfId="0" applyNumberFormat="1" applyFont="1" applyFill="1" applyBorder="1" applyAlignment="1" applyProtection="1">
      <alignment/>
      <protection locked="0"/>
    </xf>
    <xf numFmtId="0" fontId="1" fillId="0" borderId="0" xfId="0" applyFont="1" applyAlignment="1">
      <alignment horizontal="right"/>
    </xf>
    <xf numFmtId="0" fontId="0" fillId="2" borderId="3" xfId="0" applyFill="1" applyBorder="1" applyAlignment="1" applyProtection="1">
      <alignment/>
      <protection locked="0"/>
    </xf>
    <xf numFmtId="10" fontId="9" fillId="2" borderId="4" xfId="0" applyNumberFormat="1" applyFont="1" applyFill="1" applyBorder="1" applyAlignment="1" applyProtection="1">
      <alignment/>
      <protection locked="0"/>
    </xf>
    <xf numFmtId="0" fontId="4" fillId="3" borderId="0" xfId="0" applyFont="1" applyFill="1" applyAlignment="1" applyProtection="1">
      <alignment horizontal="center" vertical="center" wrapText="1"/>
      <protection/>
    </xf>
    <xf numFmtId="0" fontId="0" fillId="3" borderId="0" xfId="0" applyFill="1" applyAlignment="1" applyProtection="1">
      <alignment/>
      <protection/>
    </xf>
    <xf numFmtId="0" fontId="7" fillId="3" borderId="0" xfId="0" applyFont="1" applyFill="1" applyAlignment="1" applyProtection="1">
      <alignment horizontal="center" vertical="center" textRotation="90"/>
      <protection/>
    </xf>
    <xf numFmtId="0" fontId="10" fillId="3" borderId="0" xfId="0" applyFont="1" applyFill="1" applyBorder="1" applyAlignment="1" applyProtection="1">
      <alignment vertical="center" textRotation="90" wrapText="1"/>
      <protection/>
    </xf>
    <xf numFmtId="0" fontId="1" fillId="3" borderId="5" xfId="0" applyFont="1" applyFill="1" applyBorder="1" applyAlignment="1" applyProtection="1">
      <alignment horizontal="right" vertical="center"/>
      <protection/>
    </xf>
    <xf numFmtId="0" fontId="11" fillId="3" borderId="5" xfId="0" applyFont="1" applyFill="1" applyBorder="1" applyAlignment="1" applyProtection="1">
      <alignment horizontal="left" vertical="center" wrapText="1"/>
      <protection/>
    </xf>
    <xf numFmtId="0" fontId="12" fillId="3" borderId="0" xfId="0" applyFont="1" applyFill="1" applyAlignment="1" applyProtection="1">
      <alignment horizontal="left" vertical="center" wrapText="1"/>
      <protection/>
    </xf>
    <xf numFmtId="0" fontId="8" fillId="3" borderId="1" xfId="0" applyFont="1" applyFill="1" applyBorder="1" applyAlignment="1" applyProtection="1">
      <alignment horizontal="right" vertical="center"/>
      <protection/>
    </xf>
    <xf numFmtId="0" fontId="13" fillId="3" borderId="6" xfId="0" applyFont="1" applyFill="1" applyBorder="1" applyAlignment="1" applyProtection="1">
      <alignment horizontal="left" vertical="center" wrapText="1"/>
      <protection/>
    </xf>
    <xf numFmtId="0" fontId="1" fillId="3" borderId="7" xfId="0" applyFont="1" applyFill="1" applyBorder="1" applyAlignment="1" applyProtection="1">
      <alignment horizontal="right" vertical="center"/>
      <protection/>
    </xf>
    <xf numFmtId="0" fontId="11" fillId="3" borderId="0" xfId="0" applyFont="1" applyFill="1" applyBorder="1" applyAlignment="1" applyProtection="1">
      <alignment horizontal="left" vertical="center" wrapText="1"/>
      <protection/>
    </xf>
    <xf numFmtId="0" fontId="8" fillId="3" borderId="2" xfId="0" applyFont="1" applyFill="1" applyBorder="1" applyAlignment="1" applyProtection="1">
      <alignment horizontal="right"/>
      <protection/>
    </xf>
    <xf numFmtId="10" fontId="8" fillId="3" borderId="2" xfId="0" applyNumberFormat="1" applyFont="1" applyFill="1" applyBorder="1" applyAlignment="1" applyProtection="1">
      <alignment horizontal="left"/>
      <protection/>
    </xf>
    <xf numFmtId="10" fontId="9" fillId="3" borderId="5" xfId="0" applyNumberFormat="1" applyFont="1" applyFill="1" applyBorder="1" applyAlignment="1" applyProtection="1">
      <alignment/>
      <protection/>
    </xf>
    <xf numFmtId="0" fontId="1" fillId="3" borderId="1" xfId="0" applyFont="1" applyFill="1" applyBorder="1" applyAlignment="1" applyProtection="1">
      <alignment horizontal="right" vertical="center"/>
      <protection/>
    </xf>
    <xf numFmtId="0" fontId="1" fillId="3" borderId="1" xfId="0" applyFont="1" applyFill="1" applyBorder="1" applyAlignment="1" applyProtection="1">
      <alignment horizontal="right"/>
      <protection/>
    </xf>
    <xf numFmtId="168" fontId="0" fillId="3" borderId="4" xfId="0" applyNumberFormat="1" applyFill="1" applyBorder="1" applyAlignment="1" applyProtection="1">
      <alignment/>
      <protection/>
    </xf>
    <xf numFmtId="10" fontId="8" fillId="4" borderId="3" xfId="0" applyNumberFormat="1" applyFont="1" applyFill="1" applyBorder="1" applyAlignment="1" applyProtection="1">
      <alignment/>
      <protection/>
    </xf>
    <xf numFmtId="10" fontId="8" fillId="4" borderId="8" xfId="0" applyNumberFormat="1" applyFont="1" applyFill="1" applyBorder="1" applyAlignment="1" applyProtection="1">
      <alignment horizontal="center"/>
      <protection/>
    </xf>
    <xf numFmtId="0" fontId="8" fillId="4" borderId="9" xfId="0" applyFont="1" applyFill="1" applyBorder="1" applyAlignment="1" applyProtection="1">
      <alignment horizontal="center"/>
      <protection/>
    </xf>
    <xf numFmtId="0" fontId="8" fillId="4" borderId="0" xfId="0" applyFont="1" applyFill="1" applyBorder="1" applyAlignment="1" applyProtection="1">
      <alignment/>
      <protection/>
    </xf>
    <xf numFmtId="0" fontId="8" fillId="4" borderId="10" xfId="0" applyFont="1" applyFill="1" applyBorder="1" applyAlignment="1" applyProtection="1">
      <alignment/>
      <protection/>
    </xf>
    <xf numFmtId="168" fontId="0" fillId="3" borderId="0" xfId="0" applyNumberFormat="1" applyFill="1" applyBorder="1" applyAlignment="1" applyProtection="1">
      <alignment/>
      <protection/>
    </xf>
    <xf numFmtId="0" fontId="8" fillId="4" borderId="3" xfId="0" applyFont="1" applyFill="1" applyBorder="1" applyAlignment="1" applyProtection="1">
      <alignment horizontal="right"/>
      <protection/>
    </xf>
    <xf numFmtId="10" fontId="8" fillId="4" borderId="11" xfId="0" applyNumberFormat="1" applyFont="1" applyFill="1" applyBorder="1" applyAlignment="1" applyProtection="1">
      <alignment/>
      <protection/>
    </xf>
    <xf numFmtId="0" fontId="8" fillId="4" borderId="11" xfId="0" applyFont="1" applyFill="1" applyBorder="1" applyAlignment="1" applyProtection="1">
      <alignment horizontal="center"/>
      <protection/>
    </xf>
    <xf numFmtId="10" fontId="8" fillId="4" borderId="12" xfId="0" applyNumberFormat="1" applyFont="1" applyFill="1" applyBorder="1" applyAlignment="1" applyProtection="1">
      <alignment/>
      <protection/>
    </xf>
    <xf numFmtId="169" fontId="0" fillId="3" borderId="0" xfId="0" applyNumberFormat="1" applyFill="1" applyBorder="1" applyAlignment="1" applyProtection="1">
      <alignment/>
      <protection/>
    </xf>
    <xf numFmtId="1" fontId="19" fillId="3" borderId="8" xfId="0" applyNumberFormat="1" applyFont="1" applyFill="1" applyBorder="1" applyAlignment="1" applyProtection="1">
      <alignment/>
      <protection/>
    </xf>
    <xf numFmtId="0" fontId="20" fillId="3" borderId="8" xfId="0" applyFont="1" applyFill="1" applyBorder="1" applyAlignment="1" applyProtection="1">
      <alignment/>
      <protection/>
    </xf>
    <xf numFmtId="0" fontId="1" fillId="3" borderId="0" xfId="0" applyFont="1" applyFill="1" applyBorder="1" applyAlignment="1" applyProtection="1">
      <alignment horizontal="right"/>
      <protection/>
    </xf>
    <xf numFmtId="0" fontId="0" fillId="3" borderId="0" xfId="0" applyFill="1" applyBorder="1" applyAlignment="1" applyProtection="1">
      <alignment/>
      <protection/>
    </xf>
    <xf numFmtId="0" fontId="1" fillId="3" borderId="2" xfId="0" applyFont="1" applyFill="1" applyBorder="1" applyAlignment="1" applyProtection="1">
      <alignment horizontal="right" vertical="center"/>
      <protection/>
    </xf>
    <xf numFmtId="0" fontId="1" fillId="3" borderId="7" xfId="0" applyFont="1" applyFill="1" applyBorder="1" applyAlignment="1" applyProtection="1">
      <alignment horizontal="right"/>
      <protection/>
    </xf>
    <xf numFmtId="0" fontId="0" fillId="3" borderId="13" xfId="0" applyFill="1" applyBorder="1" applyAlignment="1" applyProtection="1">
      <alignment/>
      <protection/>
    </xf>
    <xf numFmtId="0" fontId="1" fillId="3" borderId="14" xfId="0" applyFont="1" applyFill="1" applyBorder="1" applyAlignment="1" applyProtection="1">
      <alignment horizontal="right"/>
      <protection/>
    </xf>
    <xf numFmtId="0" fontId="0" fillId="3" borderId="15" xfId="0" applyFill="1" applyBorder="1" applyAlignment="1" applyProtection="1">
      <alignment/>
      <protection/>
    </xf>
    <xf numFmtId="0" fontId="1" fillId="3" borderId="0" xfId="0" applyFont="1" applyFill="1" applyAlignment="1" applyProtection="1">
      <alignment horizontal="right"/>
      <protection/>
    </xf>
    <xf numFmtId="0" fontId="20" fillId="3" borderId="3" xfId="0" applyFont="1" applyFill="1" applyBorder="1" applyAlignment="1" applyProtection="1">
      <alignment/>
      <protection/>
    </xf>
    <xf numFmtId="0" fontId="1" fillId="3" borderId="8" xfId="0" applyFont="1" applyFill="1" applyBorder="1" applyAlignment="1" applyProtection="1">
      <alignment horizontal="center" vertical="center"/>
      <protection/>
    </xf>
    <xf numFmtId="0" fontId="1" fillId="3" borderId="9" xfId="0" applyFont="1" applyFill="1" applyBorder="1" applyAlignment="1" applyProtection="1">
      <alignment horizontal="center" vertical="center"/>
      <protection/>
    </xf>
    <xf numFmtId="0" fontId="0" fillId="3" borderId="0" xfId="0" applyFill="1" applyAlignment="1" applyProtection="1">
      <alignment/>
      <protection/>
    </xf>
    <xf numFmtId="0" fontId="0" fillId="3" borderId="0" xfId="0" applyFill="1" applyAlignment="1" applyProtection="1">
      <alignment wrapText="1"/>
      <protection/>
    </xf>
    <xf numFmtId="0" fontId="1" fillId="3" borderId="16" xfId="0" applyFont="1" applyFill="1" applyBorder="1" applyAlignment="1" applyProtection="1">
      <alignment horizontal="right" vertical="center"/>
      <protection/>
    </xf>
    <xf numFmtId="168" fontId="0" fillId="3" borderId="16" xfId="0" applyNumberFormat="1" applyFill="1" applyBorder="1" applyAlignment="1" applyProtection="1">
      <alignment vertical="center"/>
      <protection/>
    </xf>
    <xf numFmtId="0" fontId="5" fillId="3" borderId="0" xfId="0" applyFont="1" applyFill="1" applyAlignment="1" applyProtection="1">
      <alignment horizontal="center" vertical="center" wrapText="1"/>
      <protection/>
    </xf>
    <xf numFmtId="0" fontId="6" fillId="0" borderId="0" xfId="0" applyFont="1" applyAlignment="1" applyProtection="1">
      <alignment/>
      <protection/>
    </xf>
    <xf numFmtId="0" fontId="4" fillId="3" borderId="0" xfId="0" applyFont="1" applyFill="1" applyAlignment="1" applyProtection="1">
      <alignment horizontal="center" vertical="center" wrapText="1"/>
      <protection/>
    </xf>
    <xf numFmtId="0" fontId="0" fillId="0" borderId="0" xfId="0" applyAlignment="1" applyProtection="1">
      <alignment/>
      <protection/>
    </xf>
    <xf numFmtId="0" fontId="8" fillId="3" borderId="1" xfId="0" applyFont="1" applyFill="1" applyBorder="1" applyAlignment="1" applyProtection="1">
      <alignment horizontal="center" vertical="center"/>
      <protection/>
    </xf>
    <xf numFmtId="10" fontId="8" fillId="2" borderId="1" xfId="0" applyNumberFormat="1" applyFont="1" applyFill="1" applyBorder="1" applyAlignment="1" applyProtection="1">
      <alignment horizontal="center" vertical="center"/>
      <protection locked="0"/>
    </xf>
    <xf numFmtId="10" fontId="0" fillId="0" borderId="1" xfId="0" applyNumberFormat="1" applyBorder="1" applyAlignment="1" applyProtection="1">
      <alignment horizontal="center" vertical="center"/>
      <protection locked="0"/>
    </xf>
    <xf numFmtId="0" fontId="1" fillId="3" borderId="0" xfId="0" applyFont="1" applyFill="1" applyBorder="1" applyAlignment="1" applyProtection="1">
      <alignment horizontal="right" wrapText="1"/>
      <protection/>
    </xf>
    <xf numFmtId="0" fontId="8" fillId="3" borderId="0" xfId="0" applyFont="1" applyFill="1" applyAlignment="1" applyProtection="1">
      <alignment horizontal="left"/>
      <protection/>
    </xf>
    <xf numFmtId="0" fontId="0" fillId="0" borderId="0" xfId="0" applyAlignment="1" applyProtection="1">
      <alignment horizontal="left"/>
      <protection/>
    </xf>
    <xf numFmtId="0" fontId="8" fillId="4" borderId="3" xfId="0" applyFont="1" applyFill="1" applyBorder="1" applyAlignment="1" applyProtection="1">
      <alignment horizontal="center"/>
      <protection/>
    </xf>
    <xf numFmtId="0" fontId="9" fillId="0" borderId="11" xfId="0" applyFont="1" applyBorder="1" applyAlignment="1" applyProtection="1">
      <alignment horizontal="center"/>
      <protection/>
    </xf>
    <xf numFmtId="0" fontId="9" fillId="0" borderId="12" xfId="0" applyFont="1" applyBorder="1" applyAlignment="1" applyProtection="1">
      <alignment horizontal="center"/>
      <protection/>
    </xf>
    <xf numFmtId="0" fontId="10" fillId="3" borderId="0" xfId="0" applyFont="1" applyFill="1" applyBorder="1" applyAlignment="1" applyProtection="1">
      <alignment vertical="center" textRotation="90" wrapText="1"/>
      <protection/>
    </xf>
    <xf numFmtId="0" fontId="10" fillId="3" borderId="0" xfId="0" applyFont="1" applyFill="1" applyAlignment="1" applyProtection="1">
      <alignment horizontal="center" vertical="center" textRotation="90"/>
      <protection/>
    </xf>
    <xf numFmtId="0" fontId="1" fillId="3" borderId="17" xfId="0" applyFont="1" applyFill="1" applyBorder="1" applyAlignment="1" applyProtection="1">
      <alignment horizontal="center"/>
      <protection/>
    </xf>
    <xf numFmtId="0" fontId="0" fillId="3" borderId="18" xfId="0" applyFill="1" applyBorder="1" applyAlignment="1" applyProtection="1">
      <alignment horizontal="center"/>
      <protection/>
    </xf>
    <xf numFmtId="0" fontId="1" fillId="4" borderId="3" xfId="0" applyFont="1" applyFill="1" applyBorder="1" applyAlignment="1" applyProtection="1">
      <alignment horizontal="center"/>
      <protection/>
    </xf>
    <xf numFmtId="0" fontId="1" fillId="4" borderId="12" xfId="0" applyFont="1" applyFill="1" applyBorder="1" applyAlignment="1" applyProtection="1">
      <alignment horizontal="center"/>
      <protection/>
    </xf>
    <xf numFmtId="0" fontId="8" fillId="4" borderId="8" xfId="0" applyFont="1" applyFill="1" applyBorder="1" applyAlignment="1" applyProtection="1">
      <alignment horizontal="center" vertical="center"/>
      <protection/>
    </xf>
    <xf numFmtId="0" fontId="11" fillId="4" borderId="19" xfId="0" applyFont="1" applyFill="1" applyBorder="1" applyAlignment="1" applyProtection="1">
      <alignment horizontal="left" vertical="center" wrapText="1"/>
      <protection/>
    </xf>
    <xf numFmtId="0" fontId="11" fillId="4" borderId="20" xfId="0" applyFont="1" applyFill="1" applyBorder="1" applyAlignment="1" applyProtection="1">
      <alignment horizontal="left" vertical="center" wrapText="1"/>
      <protection/>
    </xf>
    <xf numFmtId="0" fontId="11" fillId="4" borderId="21" xfId="0" applyFont="1" applyFill="1" applyBorder="1" applyAlignment="1" applyProtection="1">
      <alignment horizontal="left" vertical="center" wrapText="1"/>
      <protection/>
    </xf>
    <xf numFmtId="0" fontId="11" fillId="4" borderId="9" xfId="0" applyFont="1" applyFill="1" applyBorder="1" applyAlignment="1" applyProtection="1">
      <alignment horizontal="left" vertical="center" wrapText="1"/>
      <protection/>
    </xf>
    <xf numFmtId="0" fontId="11" fillId="4" borderId="0" xfId="0" applyFont="1" applyFill="1" applyBorder="1" applyAlignment="1" applyProtection="1">
      <alignment horizontal="left" vertical="center" wrapText="1"/>
      <protection/>
    </xf>
    <xf numFmtId="0" fontId="11" fillId="4" borderId="10" xfId="0" applyFont="1" applyFill="1" applyBorder="1" applyAlignment="1" applyProtection="1">
      <alignment horizontal="left" vertical="center" wrapText="1"/>
      <protection/>
    </xf>
    <xf numFmtId="0" fontId="11" fillId="4" borderId="22" xfId="0" applyFont="1" applyFill="1" applyBorder="1" applyAlignment="1" applyProtection="1">
      <alignment horizontal="left" vertical="center" wrapText="1"/>
      <protection/>
    </xf>
    <xf numFmtId="0" fontId="11" fillId="4" borderId="23" xfId="0" applyFont="1" applyFill="1" applyBorder="1" applyAlignment="1" applyProtection="1">
      <alignment horizontal="left" vertical="center" wrapText="1"/>
      <protection/>
    </xf>
    <xf numFmtId="0" fontId="11" fillId="4" borderId="24" xfId="0" applyFont="1" applyFill="1" applyBorder="1" applyAlignment="1" applyProtection="1">
      <alignment horizontal="left" vertical="center" wrapText="1"/>
      <protection/>
    </xf>
    <xf numFmtId="0" fontId="18" fillId="3" borderId="0" xfId="0" applyFont="1" applyFill="1" applyBorder="1" applyAlignment="1" applyProtection="1">
      <alignment horizontal="center" vertical="center" textRotation="90" wrapText="1"/>
      <protection/>
    </xf>
    <xf numFmtId="0" fontId="18" fillId="3" borderId="9" xfId="0" applyFont="1" applyFill="1" applyBorder="1" applyAlignment="1" applyProtection="1">
      <alignment wrapText="1"/>
      <protection/>
    </xf>
    <xf numFmtId="0" fontId="18" fillId="3" borderId="0" xfId="0" applyFont="1" applyFill="1" applyAlignment="1" applyProtection="1">
      <alignment wrapText="1"/>
      <protection/>
    </xf>
    <xf numFmtId="0" fontId="8"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wrapText="1"/>
      <protection/>
    </xf>
    <xf numFmtId="0" fontId="18" fillId="3" borderId="0" xfId="0" applyFont="1" applyFill="1" applyAlignment="1" applyProtection="1">
      <alignment horizontal="center" vertical="center" textRotation="90"/>
      <protection/>
    </xf>
    <xf numFmtId="0" fontId="19" fillId="3" borderId="0" xfId="0" applyFont="1" applyFill="1" applyAlignment="1" applyProtection="1">
      <alignment horizontal="left" vertical="center" wrapText="1"/>
      <protection/>
    </xf>
    <xf numFmtId="0" fontId="18" fillId="3" borderId="10" xfId="0" applyFont="1" applyFill="1" applyBorder="1" applyAlignment="1" applyProtection="1">
      <alignment horizontal="right" vertical="center" wrapText="1"/>
      <protection/>
    </xf>
    <xf numFmtId="0" fontId="18" fillId="3" borderId="9"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9" xfId="0" applyBorder="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wo_sample_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_procedu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B"/>
      <sheetName val="t-test"/>
      <sheetName val="Hist"/>
      <sheetName val="D"/>
      <sheetName val="C"/>
    </sheetNames>
    <sheetDataSet>
      <sheetData sheetId="1">
        <row r="6">
          <cell r="B6">
            <v>-1.6638655462184873</v>
          </cell>
        </row>
        <row r="7">
          <cell r="B7">
            <v>0.867718075198452</v>
          </cell>
        </row>
        <row r="9">
          <cell r="B9">
            <v>2.0484071146628864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t-test"/>
      <sheetName val="Hist"/>
      <sheetName val="D"/>
      <sheetName val="C"/>
    </sheetNames>
    <sheetDataSet>
      <sheetData sheetId="3">
        <row r="13">
          <cell r="B13"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47"/>
  <sheetViews>
    <sheetView tabSelected="1" workbookViewId="0" topLeftCell="A9">
      <selection activeCell="D32" sqref="D32"/>
    </sheetView>
  </sheetViews>
  <sheetFormatPr defaultColWidth="11.00390625" defaultRowHeight="12.75"/>
  <cols>
    <col min="1" max="1" width="5.625" style="0" customWidth="1"/>
    <col min="2" max="2" width="29.875" style="3" customWidth="1"/>
    <col min="3" max="3" width="9.125" style="0" customWidth="1"/>
    <col min="4" max="4" width="17.375" style="0" customWidth="1"/>
    <col min="5" max="5" width="12.625" style="0" customWidth="1"/>
    <col min="6" max="6" width="10.875" style="0" customWidth="1"/>
    <col min="7" max="7" width="5.625" style="0" customWidth="1"/>
    <col min="8" max="8" width="14.625" style="0" customWidth="1"/>
    <col min="9" max="9" width="3.125" style="0" customWidth="1"/>
    <col min="10" max="10" width="2.75390625" style="0" customWidth="1"/>
  </cols>
  <sheetData>
    <row r="1" spans="1:10" ht="33.75" customHeight="1">
      <c r="A1" s="53" t="s">
        <v>1</v>
      </c>
      <c r="B1" s="54"/>
      <c r="C1" s="54"/>
      <c r="D1" s="54"/>
      <c r="E1" s="54"/>
      <c r="F1" s="54"/>
      <c r="G1" s="54"/>
      <c r="H1" s="54"/>
      <c r="I1" s="54"/>
      <c r="J1" s="54"/>
    </row>
    <row r="2" spans="1:10" ht="22.5">
      <c r="A2" s="6"/>
      <c r="B2" s="6"/>
      <c r="C2" s="6"/>
      <c r="D2" s="6"/>
      <c r="E2" s="6"/>
      <c r="F2" s="6"/>
      <c r="G2" s="6"/>
      <c r="H2" s="6"/>
      <c r="I2" s="6"/>
      <c r="J2" s="7"/>
    </row>
    <row r="3" spans="1:10" ht="30" customHeight="1">
      <c r="A3" s="51" t="s">
        <v>8</v>
      </c>
      <c r="B3" s="52"/>
      <c r="C3" s="52"/>
      <c r="D3" s="52"/>
      <c r="E3" s="52"/>
      <c r="F3" s="52"/>
      <c r="G3" s="52"/>
      <c r="H3" s="52"/>
      <c r="I3" s="52"/>
      <c r="J3" s="52"/>
    </row>
    <row r="4" spans="1:10" ht="22.5" customHeight="1">
      <c r="A4" s="86" t="s">
        <v>42</v>
      </c>
      <c r="B4" s="87" t="s">
        <v>43</v>
      </c>
      <c r="C4" s="87"/>
      <c r="D4" s="87"/>
      <c r="E4" s="87"/>
      <c r="F4" s="87"/>
      <c r="G4" s="87"/>
      <c r="H4" s="87"/>
      <c r="I4" s="7"/>
      <c r="J4" s="7"/>
    </row>
    <row r="5" spans="1:10" ht="28.5" customHeight="1" thickBot="1">
      <c r="A5" s="86"/>
      <c r="B5" s="87" t="s">
        <v>44</v>
      </c>
      <c r="C5" s="87"/>
      <c r="D5" s="87"/>
      <c r="E5" s="87"/>
      <c r="F5" s="87"/>
      <c r="G5" s="87"/>
      <c r="H5" s="87"/>
      <c r="I5" s="7"/>
      <c r="J5" s="7"/>
    </row>
    <row r="6" spans="1:10" ht="16.5" thickBot="1">
      <c r="A6" s="8"/>
      <c r="B6" s="55" t="s">
        <v>3</v>
      </c>
      <c r="C6" s="55"/>
      <c r="D6" s="55" t="s">
        <v>4</v>
      </c>
      <c r="E6" s="55"/>
      <c r="F6" s="55" t="s">
        <v>5</v>
      </c>
      <c r="G6" s="55"/>
      <c r="H6" s="55"/>
      <c r="I6" s="7"/>
      <c r="J6" s="7"/>
    </row>
    <row r="7" spans="1:10" ht="16.5" thickBot="1">
      <c r="A7" s="7"/>
      <c r="B7" s="83">
        <v>160</v>
      </c>
      <c r="C7" s="84"/>
      <c r="D7" s="83">
        <v>90</v>
      </c>
      <c r="E7" s="84"/>
      <c r="F7" s="56"/>
      <c r="G7" s="57"/>
      <c r="H7" s="57"/>
      <c r="I7" s="7"/>
      <c r="J7" s="7"/>
    </row>
    <row r="8" spans="1:10" ht="16.5" thickBot="1">
      <c r="A8" s="64"/>
      <c r="B8" s="10"/>
      <c r="C8" s="11"/>
      <c r="D8" s="10"/>
      <c r="E8" s="11"/>
      <c r="F8" s="12"/>
      <c r="G8" s="12"/>
      <c r="H8" s="12"/>
      <c r="I8" s="7"/>
      <c r="J8" s="7"/>
    </row>
    <row r="9" spans="1:10" ht="16.5" thickBot="1">
      <c r="A9" s="64"/>
      <c r="B9" s="13" t="s">
        <v>2</v>
      </c>
      <c r="C9" s="14">
        <f>IF(ISNUMBER(B7),INT(B7+0.5),IF(AND(ISNUMBER(D7),ISNUMBER(F7),NOT(F7=0)),INT(D7/F7+0.5),""))</f>
        <v>160</v>
      </c>
      <c r="D9" s="15"/>
      <c r="E9" s="16"/>
      <c r="F9" s="85"/>
      <c r="G9" s="54"/>
      <c r="H9" s="12"/>
      <c r="I9" s="7"/>
      <c r="J9" s="7"/>
    </row>
    <row r="10" spans="1:10" ht="16.5" thickBot="1">
      <c r="A10" s="64"/>
      <c r="B10" s="13" t="s">
        <v>6</v>
      </c>
      <c r="C10" s="14">
        <f>IF(ISNUMBER(D7),INT(D7+0.5),IF(AND(ISNUMBER(B7),F7),INT(B7*F7+0.5),""))</f>
        <v>90</v>
      </c>
      <c r="D10" s="15"/>
      <c r="E10" s="16"/>
      <c r="F10" s="12"/>
      <c r="G10" s="12"/>
      <c r="H10" s="12"/>
      <c r="I10" s="7"/>
      <c r="J10" s="7"/>
    </row>
    <row r="11" spans="1:10" ht="16.5" thickBot="1">
      <c r="A11" s="7"/>
      <c r="B11" s="17" t="s">
        <v>7</v>
      </c>
      <c r="C11" s="18">
        <f>IF(AND(ISNUMBER(B7),ISNUMBER(D7),INT(B7+0.5)&gt;0),INT(D7+0.5)/INT(B7+0.5),IF(ISNUMBER(F7),F7,""))</f>
        <v>0.5625</v>
      </c>
      <c r="D11" s="7"/>
      <c r="E11" s="7"/>
      <c r="F11" s="7"/>
      <c r="G11" s="7"/>
      <c r="H11" s="7"/>
      <c r="I11" s="7"/>
      <c r="J11" s="7"/>
    </row>
    <row r="12" spans="1:10" ht="16.5" thickBot="1">
      <c r="A12" s="64" t="s">
        <v>29</v>
      </c>
      <c r="B12" s="10"/>
      <c r="C12" s="19"/>
      <c r="D12" s="7"/>
      <c r="E12" s="7"/>
      <c r="F12" s="7"/>
      <c r="G12" s="7"/>
      <c r="H12" s="7"/>
      <c r="I12" s="7"/>
      <c r="J12" s="7"/>
    </row>
    <row r="13" spans="1:10" ht="16.5" thickBot="1">
      <c r="A13" s="64"/>
      <c r="B13" s="20" t="s">
        <v>9</v>
      </c>
      <c r="C13" s="5">
        <v>0.95</v>
      </c>
      <c r="D13" s="7"/>
      <c r="E13" s="61" t="s">
        <v>28</v>
      </c>
      <c r="F13" s="62"/>
      <c r="G13" s="62"/>
      <c r="H13" s="63"/>
      <c r="I13" s="7"/>
      <c r="J13" s="7"/>
    </row>
    <row r="14" spans="1:10" ht="16.5" thickBot="1">
      <c r="A14" s="64"/>
      <c r="B14" s="21" t="s">
        <v>10</v>
      </c>
      <c r="C14" s="22">
        <f>IF(modified_proportion_ok,pop_correction*SQRT(modified_proportion*(1-modified_proportion)/modified_sample_size),"")</f>
        <v>0.03921843874378479</v>
      </c>
      <c r="D14" s="7"/>
      <c r="E14" s="23">
        <f>modified_proportion</f>
        <v>0.5625</v>
      </c>
      <c r="F14" s="61" t="s">
        <v>24</v>
      </c>
      <c r="G14" s="63"/>
      <c r="H14" s="24">
        <f>margin_of_error</f>
        <v>0.07686672746770848</v>
      </c>
      <c r="I14" s="7"/>
      <c r="J14" s="7"/>
    </row>
    <row r="15" spans="1:10" ht="16.5" thickBot="1">
      <c r="A15" s="64"/>
      <c r="B15" s="21" t="s">
        <v>13</v>
      </c>
      <c r="C15" s="22">
        <f>IF(margin_of_error_ok,z_score*C14,"")</f>
        <v>0.07686672746770848</v>
      </c>
      <c r="D15" s="7"/>
      <c r="E15" s="25" t="s">
        <v>25</v>
      </c>
      <c r="F15" s="26"/>
      <c r="G15" s="26"/>
      <c r="H15" s="27"/>
      <c r="I15" s="7"/>
      <c r="J15" s="7"/>
    </row>
    <row r="16" spans="1:10" ht="15">
      <c r="A16" s="64"/>
      <c r="B16" s="58"/>
      <c r="C16" s="28"/>
      <c r="D16" s="7"/>
      <c r="E16" s="29" t="s">
        <v>26</v>
      </c>
      <c r="F16" s="30">
        <f>IF(margin_of_error_ok,modified_proportion-margin_of_error,"")</f>
        <v>0.4856332725322915</v>
      </c>
      <c r="G16" s="31" t="s">
        <v>27</v>
      </c>
      <c r="H16" s="32">
        <f>IF(margin_of_error_ok,modified_proportion+margin_of_error,"")</f>
        <v>0.6393667274677085</v>
      </c>
      <c r="I16" s="7"/>
      <c r="J16" s="7"/>
    </row>
    <row r="17" spans="1:10" ht="12" customHeight="1">
      <c r="A17" s="64"/>
      <c r="B17" s="58"/>
      <c r="C17" s="33"/>
      <c r="D17" s="7"/>
      <c r="E17" s="7"/>
      <c r="F17" s="7"/>
      <c r="G17" s="7"/>
      <c r="H17" s="7"/>
      <c r="I17" s="7"/>
      <c r="J17" s="7"/>
    </row>
    <row r="18" spans="1:10" ht="19.5" customHeight="1">
      <c r="A18" s="80" t="s">
        <v>0</v>
      </c>
      <c r="B18" s="88" t="str">
        <f>IF(AND(ISNUMBER(C18),ISNUMBER(C19)),IF(AND(C18&gt;14,C19&gt;14),"The number of success and failures is at least 15, so we can use this procedure.","Warning!  Either the number of successes or of failures is less than 15, this confidence interval cannot be trusted."),"The number of success and failures in the sample should be at least 15 to use the z procedure")</f>
        <v>The number of success and failures is at least 15, so we can use this procedure.</v>
      </c>
      <c r="C18" s="34">
        <f>IF(ISNUMBER(C10),C10,"")</f>
        <v>90</v>
      </c>
      <c r="D18" s="35" t="s">
        <v>45</v>
      </c>
      <c r="E18" s="81" t="s">
        <v>49</v>
      </c>
      <c r="F18" s="82"/>
      <c r="G18" s="7"/>
      <c r="H18" s="7"/>
      <c r="I18" s="7"/>
      <c r="J18" s="7"/>
    </row>
    <row r="19" spans="1:10" ht="21" customHeight="1">
      <c r="A19" s="80"/>
      <c r="B19" s="88"/>
      <c r="C19" s="34">
        <f>IF(AND(ISNUMBER(C10),ISNUMBER(C9)),C9-C10,"")</f>
        <v>70</v>
      </c>
      <c r="D19" s="35" t="s">
        <v>46</v>
      </c>
      <c r="E19" s="81"/>
      <c r="F19" s="82"/>
      <c r="G19" s="7"/>
      <c r="H19" s="7"/>
      <c r="I19" s="7"/>
      <c r="J19" s="7"/>
    </row>
    <row r="20" spans="1:10" ht="13.5" thickBot="1">
      <c r="A20" s="9"/>
      <c r="B20" s="36"/>
      <c r="C20" s="37"/>
      <c r="D20" s="7"/>
      <c r="E20" s="7"/>
      <c r="F20" s="7"/>
      <c r="G20" s="7"/>
      <c r="H20" s="7"/>
      <c r="I20" s="7"/>
      <c r="J20" s="7"/>
    </row>
    <row r="21" spans="1:10" ht="16.5" thickBot="1">
      <c r="A21" s="65" t="s">
        <v>30</v>
      </c>
      <c r="B21" s="20" t="s">
        <v>32</v>
      </c>
      <c r="C21" s="1">
        <v>0.5</v>
      </c>
      <c r="D21" s="7"/>
      <c r="E21" s="7"/>
      <c r="F21" s="7"/>
      <c r="G21" s="7"/>
      <c r="H21" s="7"/>
      <c r="I21" s="7"/>
      <c r="J21" s="7"/>
    </row>
    <row r="22" spans="1:10" ht="16.5" thickBot="1">
      <c r="A22" s="65"/>
      <c r="B22" s="38" t="s">
        <v>31</v>
      </c>
      <c r="C22" s="2"/>
      <c r="D22" s="7"/>
      <c r="E22" s="7"/>
      <c r="F22" s="7"/>
      <c r="G22" s="7"/>
      <c r="H22" s="7"/>
      <c r="I22" s="7"/>
      <c r="J22" s="7"/>
    </row>
    <row r="23" spans="1:10" ht="15.75">
      <c r="A23" s="65"/>
      <c r="B23" s="66"/>
      <c r="C23" s="67"/>
      <c r="D23" s="7"/>
      <c r="E23" s="68" t="s">
        <v>39</v>
      </c>
      <c r="F23" s="69"/>
      <c r="G23" s="70">
        <f>IF(z_stat_ok,A!B19,"")</f>
        <v>0.11384629800665813</v>
      </c>
      <c r="H23" s="70"/>
      <c r="I23" s="7"/>
      <c r="J23" s="7"/>
    </row>
    <row r="24" spans="1:10" ht="12.75" customHeight="1">
      <c r="A24" s="65"/>
      <c r="B24" s="39"/>
      <c r="C24" s="40"/>
      <c r="D24" s="7"/>
      <c r="E24" s="71" t="str">
        <f>IF(ISNUMBER(significance),CONCATENATE("The p-value is",IF(A!B19&lt;C22," less than"," not less than")," the significance level, so this data is",IF(A!B19&lt;C22,""," not")," significant evidence that the true proportion is",IF(alt_hyp=1," less than",IF(alt_hyp=2," different from"," greater than"))," the test proportion p-zero."),"The p-value is the probability a sample would give results like you got assuming the true proportion was p-zero (null hyp.).  If it is very low that is strong evidence for the alt. hyp.")</f>
        <v>The p-value is the probability a sample would give results like you got assuming the true proportion was p-zero (null hyp.).  If it is very low that is strong evidence for the alt. hyp.</v>
      </c>
      <c r="F24" s="72"/>
      <c r="G24" s="72"/>
      <c r="H24" s="73"/>
      <c r="I24" s="7"/>
      <c r="J24" s="7"/>
    </row>
    <row r="25" spans="1:10" ht="12.75">
      <c r="A25" s="65"/>
      <c r="B25" s="39"/>
      <c r="C25" s="40"/>
      <c r="D25" s="7"/>
      <c r="E25" s="74"/>
      <c r="F25" s="75"/>
      <c r="G25" s="75"/>
      <c r="H25" s="76"/>
      <c r="I25" s="7"/>
      <c r="J25" s="7"/>
    </row>
    <row r="26" spans="1:10" ht="12.75">
      <c r="A26" s="65"/>
      <c r="B26" s="39"/>
      <c r="C26" s="40"/>
      <c r="D26" s="7"/>
      <c r="E26" s="74"/>
      <c r="F26" s="75"/>
      <c r="G26" s="75"/>
      <c r="H26" s="76"/>
      <c r="I26" s="7"/>
      <c r="J26" s="7"/>
    </row>
    <row r="27" spans="1:10" ht="12.75">
      <c r="A27" s="65"/>
      <c r="B27" s="39"/>
      <c r="C27" s="40"/>
      <c r="D27" s="7"/>
      <c r="E27" s="74"/>
      <c r="F27" s="75"/>
      <c r="G27" s="75"/>
      <c r="H27" s="76"/>
      <c r="I27" s="7"/>
      <c r="J27" s="7"/>
    </row>
    <row r="28" spans="1:10" ht="12.75">
      <c r="A28" s="65"/>
      <c r="B28" s="39"/>
      <c r="C28" s="40"/>
      <c r="D28" s="7"/>
      <c r="E28" s="74"/>
      <c r="F28" s="75"/>
      <c r="G28" s="75"/>
      <c r="H28" s="76"/>
      <c r="I28" s="7"/>
      <c r="J28" s="7"/>
    </row>
    <row r="29" spans="1:10" ht="13.5" thickBot="1">
      <c r="A29" s="65"/>
      <c r="B29" s="41"/>
      <c r="C29" s="42"/>
      <c r="D29" s="7"/>
      <c r="E29" s="74"/>
      <c r="F29" s="75"/>
      <c r="G29" s="75"/>
      <c r="H29" s="76"/>
      <c r="I29" s="7"/>
      <c r="J29" s="7"/>
    </row>
    <row r="30" spans="1:10" ht="16.5" customHeight="1">
      <c r="A30" s="65"/>
      <c r="B30" s="49" t="s">
        <v>38</v>
      </c>
      <c r="C30" s="50">
        <f>z_stat</f>
        <v>1.5811388300841895</v>
      </c>
      <c r="D30" s="7"/>
      <c r="E30" s="77"/>
      <c r="F30" s="78"/>
      <c r="G30" s="78"/>
      <c r="H30" s="79"/>
      <c r="I30" s="7"/>
      <c r="J30" s="7"/>
    </row>
    <row r="31" spans="1:10" ht="12.75">
      <c r="A31" s="7"/>
      <c r="B31" s="43"/>
      <c r="C31" s="7"/>
      <c r="D31" s="7"/>
      <c r="E31" s="7"/>
      <c r="F31" s="7"/>
      <c r="G31" s="7"/>
      <c r="H31" s="7"/>
      <c r="I31" s="7"/>
      <c r="J31" s="7"/>
    </row>
    <row r="32" spans="1:10" ht="27" customHeight="1">
      <c r="A32" s="80" t="s">
        <v>0</v>
      </c>
      <c r="B32" s="88" t="str">
        <f>IF(AND(ISNUMBER(C32),ISNUMBER(C33)),IF(AND(C32&gt;=15,C33&gt;=15),"The expected number of success and failures is at least 15, so we can use this p-value.","Warning!  Either the expected number of successes or of failures is less than 15, this p-value cannot be trusted."),"Expected number of successes and failures for a sample of this size given the null hypothesis should be at least 15 to test a hypothesis")</f>
        <v>The expected number of success and failures is at least 15, so we can use this p-value.</v>
      </c>
      <c r="C32" s="34">
        <f>IF(AND(ISNUMBER(C21),ISNUMBER(C9)),C21*C9,"")</f>
        <v>80</v>
      </c>
      <c r="D32" s="44" t="s">
        <v>47</v>
      </c>
      <c r="E32" s="89" t="s">
        <v>50</v>
      </c>
      <c r="F32" s="90"/>
      <c r="G32" s="7"/>
      <c r="H32" s="7"/>
      <c r="I32" s="7"/>
      <c r="J32" s="7"/>
    </row>
    <row r="33" spans="1:10" ht="24.75" customHeight="1">
      <c r="A33" s="80"/>
      <c r="B33" s="88"/>
      <c r="C33" s="34">
        <f>IF(AND(ISNUMBER(C21),ISNUMBER(C9)),(1-C21)*C9,"")</f>
        <v>80</v>
      </c>
      <c r="D33" s="44" t="s">
        <v>48</v>
      </c>
      <c r="E33" s="91"/>
      <c r="F33" s="90"/>
      <c r="G33" s="7"/>
      <c r="H33" s="7"/>
      <c r="I33" s="7"/>
      <c r="J33" s="7"/>
    </row>
    <row r="34" spans="1:10" ht="12.75">
      <c r="A34" s="7"/>
      <c r="B34" s="43"/>
      <c r="C34" s="7"/>
      <c r="D34" s="7"/>
      <c r="E34" s="7"/>
      <c r="F34" s="7"/>
      <c r="G34" s="7"/>
      <c r="H34" s="7"/>
      <c r="I34" s="7"/>
      <c r="J34" s="7"/>
    </row>
    <row r="35" spans="1:10" ht="15.75">
      <c r="A35" s="7"/>
      <c r="B35" s="59" t="s">
        <v>20</v>
      </c>
      <c r="C35" s="60"/>
      <c r="D35" s="60"/>
      <c r="E35" s="7"/>
      <c r="F35" s="7"/>
      <c r="G35" s="7"/>
      <c r="H35" s="7"/>
      <c r="I35" s="7"/>
      <c r="J35" s="7"/>
    </row>
    <row r="36" spans="1:10" ht="19.5" customHeight="1">
      <c r="A36" s="7"/>
      <c r="B36" s="45" t="s">
        <v>21</v>
      </c>
      <c r="C36" s="4"/>
      <c r="D36" s="46"/>
      <c r="E36" s="37"/>
      <c r="F36" s="7"/>
      <c r="G36" s="7"/>
      <c r="H36" s="7"/>
      <c r="I36" s="7"/>
      <c r="J36" s="7"/>
    </row>
    <row r="37" spans="1:10" ht="42.75" customHeight="1">
      <c r="A37" s="51" t="s">
        <v>51</v>
      </c>
      <c r="B37" s="52"/>
      <c r="C37" s="52"/>
      <c r="D37" s="52"/>
      <c r="E37" s="52"/>
      <c r="F37" s="47"/>
      <c r="G37" s="47"/>
      <c r="H37" s="47"/>
      <c r="I37" s="7"/>
      <c r="J37" s="7"/>
    </row>
    <row r="38" spans="1:10" ht="12.75">
      <c r="A38" s="48"/>
      <c r="B38" s="48"/>
      <c r="C38" s="48"/>
      <c r="D38" s="48"/>
      <c r="E38" s="48"/>
      <c r="F38" s="7"/>
      <c r="G38" s="7"/>
      <c r="H38" s="7"/>
      <c r="I38" s="7"/>
      <c r="J38" s="7"/>
    </row>
    <row r="39" spans="1:10" ht="12.75">
      <c r="A39" s="7"/>
      <c r="B39" s="43"/>
      <c r="C39" s="7"/>
      <c r="D39" s="7"/>
      <c r="E39" s="7"/>
      <c r="F39" s="7"/>
      <c r="G39" s="7"/>
      <c r="H39" s="7"/>
      <c r="I39" s="7"/>
      <c r="J39" s="7"/>
    </row>
    <row r="40" spans="1:10" ht="12.75">
      <c r="A40" s="7"/>
      <c r="B40" s="43"/>
      <c r="C40" s="7"/>
      <c r="D40" s="7"/>
      <c r="E40" s="7"/>
      <c r="F40" s="7"/>
      <c r="G40" s="7"/>
      <c r="H40" s="7"/>
      <c r="I40" s="7"/>
      <c r="J40" s="7"/>
    </row>
    <row r="41" spans="1:10" ht="12.75">
      <c r="A41" s="7"/>
      <c r="B41" s="43"/>
      <c r="C41" s="7"/>
      <c r="D41" s="7"/>
      <c r="E41" s="7"/>
      <c r="F41" s="7"/>
      <c r="G41" s="7"/>
      <c r="H41" s="7"/>
      <c r="I41" s="7"/>
      <c r="J41" s="7"/>
    </row>
    <row r="42" spans="1:10" ht="12.75">
      <c r="A42" s="7"/>
      <c r="B42" s="43"/>
      <c r="C42" s="7"/>
      <c r="D42" s="7"/>
      <c r="E42" s="7"/>
      <c r="F42" s="7"/>
      <c r="G42" s="7"/>
      <c r="H42" s="7"/>
      <c r="I42" s="7"/>
      <c r="J42" s="7"/>
    </row>
    <row r="43" spans="1:10" ht="12.75">
      <c r="A43" s="7"/>
      <c r="B43" s="43"/>
      <c r="C43" s="7"/>
      <c r="D43" s="7"/>
      <c r="E43" s="7"/>
      <c r="F43" s="7"/>
      <c r="G43" s="7"/>
      <c r="H43" s="7"/>
      <c r="I43" s="7"/>
      <c r="J43" s="7"/>
    </row>
    <row r="44" spans="1:10" ht="12.75">
      <c r="A44" s="7"/>
      <c r="B44" s="43"/>
      <c r="C44" s="7"/>
      <c r="D44" s="7"/>
      <c r="E44" s="7"/>
      <c r="F44" s="7"/>
      <c r="G44" s="7"/>
      <c r="H44" s="7"/>
      <c r="I44" s="7"/>
      <c r="J44" s="7"/>
    </row>
    <row r="45" spans="1:10" ht="12.75">
      <c r="A45" s="7"/>
      <c r="B45" s="43"/>
      <c r="C45" s="7"/>
      <c r="D45" s="7"/>
      <c r="E45" s="7"/>
      <c r="F45" s="7"/>
      <c r="G45" s="7"/>
      <c r="H45" s="7"/>
      <c r="I45" s="7"/>
      <c r="J45" s="7"/>
    </row>
    <row r="46" spans="1:10" ht="12.75">
      <c r="A46" s="7"/>
      <c r="B46" s="43"/>
      <c r="C46" s="7"/>
      <c r="D46" s="7"/>
      <c r="E46" s="7"/>
      <c r="F46" s="7"/>
      <c r="G46" s="7"/>
      <c r="H46" s="7"/>
      <c r="I46" s="7"/>
      <c r="J46" s="7"/>
    </row>
    <row r="47" spans="1:10" ht="12.75">
      <c r="A47" s="7"/>
      <c r="B47" s="43"/>
      <c r="C47" s="7"/>
      <c r="D47" s="7"/>
      <c r="E47" s="7"/>
      <c r="F47" s="7"/>
      <c r="G47" s="7"/>
      <c r="H47" s="7"/>
      <c r="I47" s="7"/>
      <c r="J47" s="7"/>
    </row>
  </sheetData>
  <mergeCells count="30">
    <mergeCell ref="A32:A33"/>
    <mergeCell ref="B32:B33"/>
    <mergeCell ref="E32:F33"/>
    <mergeCell ref="B18:B19"/>
    <mergeCell ref="B7:C7"/>
    <mergeCell ref="D7:E7"/>
    <mergeCell ref="A8:A10"/>
    <mergeCell ref="F9:G9"/>
    <mergeCell ref="A3:J3"/>
    <mergeCell ref="A4:A5"/>
    <mergeCell ref="B4:H4"/>
    <mergeCell ref="B5:H5"/>
    <mergeCell ref="A12:A17"/>
    <mergeCell ref="A21:A30"/>
    <mergeCell ref="B23:C23"/>
    <mergeCell ref="E23:F23"/>
    <mergeCell ref="G23:H23"/>
    <mergeCell ref="E24:H30"/>
    <mergeCell ref="A18:A19"/>
    <mergeCell ref="E18:F19"/>
    <mergeCell ref="A37:E37"/>
    <mergeCell ref="A1:J1"/>
    <mergeCell ref="D6:E6"/>
    <mergeCell ref="F6:H6"/>
    <mergeCell ref="B6:C6"/>
    <mergeCell ref="F7:H7"/>
    <mergeCell ref="B16:B17"/>
    <mergeCell ref="B35:D35"/>
    <mergeCell ref="E13:H13"/>
    <mergeCell ref="F14:G14"/>
  </mergeCells>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dimension ref="A1:B20"/>
  <sheetViews>
    <sheetView workbookViewId="0" topLeftCell="A1">
      <selection activeCell="B19" sqref="B19"/>
    </sheetView>
  </sheetViews>
  <sheetFormatPr defaultColWidth="11.00390625" defaultRowHeight="12.75"/>
  <cols>
    <col min="1" max="1" width="19.125" style="0" customWidth="1"/>
    <col min="2" max="2" width="12.00390625" style="0" bestFit="1" customWidth="1"/>
  </cols>
  <sheetData>
    <row r="1" spans="1:2" ht="12.75">
      <c r="A1" t="s">
        <v>11</v>
      </c>
      <c r="B1">
        <f>IF(AND(use_wilson,ISNUMBER(Prop!C9)),Prop!C9+4,Prop!C9)</f>
        <v>160</v>
      </c>
    </row>
    <row r="2" spans="1:2" ht="12.75">
      <c r="A2" t="s">
        <v>12</v>
      </c>
      <c r="B2">
        <f>IF(AND(use_wilson,Prop!C10),Prop!C10+2,Prop!C10)</f>
        <v>90</v>
      </c>
    </row>
    <row r="3" spans="1:2" ht="12.75">
      <c r="A3" t="s">
        <v>14</v>
      </c>
      <c r="B3" t="b">
        <v>0</v>
      </c>
    </row>
    <row r="4" spans="1:2" ht="12.75">
      <c r="A4" t="s">
        <v>15</v>
      </c>
      <c r="B4">
        <f>IF(5:5,modified_successes/modified_sample_size,"")</f>
        <v>0.5625</v>
      </c>
    </row>
    <row r="5" spans="1:2" ht="12.75">
      <c r="A5" t="s">
        <v>16</v>
      </c>
      <c r="B5" t="b">
        <f>IF(ISNUMBER(modified_sample_size),NOT(modified_sample_size=0),FALSE)</f>
        <v>1</v>
      </c>
    </row>
    <row r="6" spans="1:2" ht="12.75">
      <c r="A6" t="s">
        <v>17</v>
      </c>
      <c r="B6" t="b">
        <f>AND(z_score_ok,modified_proportion_ok)</f>
        <v>1</v>
      </c>
    </row>
    <row r="7" spans="1:2" ht="12.75">
      <c r="A7" t="s">
        <v>19</v>
      </c>
      <c r="B7" t="b">
        <f>ISNUMBER(Prop!C13)</f>
        <v>1</v>
      </c>
    </row>
    <row r="8" spans="1:2" ht="12.75">
      <c r="A8" t="s">
        <v>18</v>
      </c>
      <c r="B8">
        <f>IF(z_score_ok,NORMINV(0.5+Prop!C13/2,0,1),"")</f>
        <v>1.959963984540054</v>
      </c>
    </row>
    <row r="9" spans="1:2" ht="12.75">
      <c r="A9" t="s">
        <v>22</v>
      </c>
      <c r="B9" t="b">
        <f>AND(ISNUMBER(Prop!C36),Prop!C36&gt;0,ISNUMBER(Prop!C9))</f>
        <v>0</v>
      </c>
    </row>
    <row r="10" spans="1:2" ht="12.75">
      <c r="A10" t="s">
        <v>23</v>
      </c>
      <c r="B10">
        <f>IF(9:9,SQRT((Prop!C36-Prop!C9)/(Prop!C36-1)),1)</f>
        <v>1</v>
      </c>
    </row>
    <row r="13" spans="1:2" ht="12.75">
      <c r="A13" t="s">
        <v>33</v>
      </c>
      <c r="B13">
        <v>2</v>
      </c>
    </row>
    <row r="14" spans="1:2" ht="12.75">
      <c r="A14" t="s">
        <v>34</v>
      </c>
      <c r="B14" t="b">
        <f>AND(ISNUMBER(Prop!C9),ISNUMBER(Prop!C21),Prop!C9&gt;0)</f>
        <v>1</v>
      </c>
    </row>
    <row r="15" spans="1:2" ht="12.75">
      <c r="A15" t="s">
        <v>35</v>
      </c>
      <c r="B15">
        <f>IF(null_error_ok,pop_correction*SQRT(Prop!C21*(1-Prop!C21)/Prop!C9),"")</f>
        <v>0.03952847075210474</v>
      </c>
    </row>
    <row r="16" spans="1:2" ht="12.75">
      <c r="A16" t="s">
        <v>36</v>
      </c>
      <c r="B16">
        <f>IF(z_stat_ok,(Prop!C10/Prop!C9-Prop!C21)/null_standard_error,"")</f>
        <v>1.5811388300841895</v>
      </c>
    </row>
    <row r="17" spans="1:2" ht="12.75">
      <c r="A17" t="s">
        <v>37</v>
      </c>
      <c r="B17" t="b">
        <f>AND(null_error_ok,ISNUMBER(Prop!C21),NOT(null_standard_error=0))</f>
        <v>1</v>
      </c>
    </row>
    <row r="18" spans="1:2" ht="12.75">
      <c r="A18" t="s">
        <v>40</v>
      </c>
      <c r="B18">
        <f>IF(z_stat_ok,NORMDIST(z_stat,0,1,TRUE),"")</f>
        <v>0.9430768509966709</v>
      </c>
    </row>
    <row r="19" spans="1:2" ht="12.75">
      <c r="A19" t="s">
        <v>41</v>
      </c>
      <c r="B19">
        <f>IF(z_stat_ok,IF(alt_hyp=1,base_p_value,IF(alt_hyp=2,2*MIN(base_p_value,1-base_p_value),1-base_p_value)),"")</f>
        <v>0.11384629800665813</v>
      </c>
    </row>
    <row r="20" ht="12.75">
      <c r="B20" t="b">
        <f>p_value&lt;significance</f>
        <v>0</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Macs</dc:creator>
  <cp:keywords/>
  <dc:description/>
  <cp:lastModifiedBy>Stephen Sawin</cp:lastModifiedBy>
  <dcterms:created xsi:type="dcterms:W3CDTF">2005-07-06T15:46:51Z</dcterms:created>
  <dcterms:modified xsi:type="dcterms:W3CDTF">2009-04-21T18:53:22Z</dcterms:modified>
  <cp:category/>
  <cp:version/>
  <cp:contentType/>
  <cp:contentStatus/>
</cp:coreProperties>
</file>